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D:\2019_GEOMATICA\HOJAS\"/>
    </mc:Choice>
  </mc:AlternateContent>
  <bookViews>
    <workbookView xWindow="0" yWindow="0" windowWidth="24000" windowHeight="9345" activeTab="1"/>
  </bookViews>
  <sheets>
    <sheet name="INSTRUCCIONES" sheetId="2" r:id="rId1"/>
    <sheet name="DISTANCIAS RAP" sheetId="1" r:id="rId2"/>
  </sheets>
  <calcPr calcId="152511"/>
  <pivotCaches>
    <pivotCache cacheId="4" r:id="rId3"/>
  </pivotCaches>
</workbook>
</file>

<file path=xl/calcChain.xml><?xml version="1.0" encoding="utf-8"?>
<calcChain xmlns="http://schemas.openxmlformats.org/spreadsheetml/2006/main">
  <c r="AC9" i="1" l="1"/>
  <c r="Y13" i="1" s="1"/>
  <c r="V27" i="1"/>
  <c r="V5" i="1"/>
  <c r="AA13" i="1" l="1"/>
  <c r="AB13" i="1" s="1"/>
  <c r="W13" i="1"/>
  <c r="X13" i="1" s="1"/>
  <c r="Y5" i="1"/>
  <c r="AA5" i="1" s="1"/>
  <c r="AB5" i="1" s="1"/>
  <c r="W5" i="1"/>
  <c r="X5" i="1" s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5" i="1"/>
  <c r="I11" i="1" l="1"/>
  <c r="I9" i="1"/>
  <c r="I17" i="1"/>
  <c r="I10" i="1"/>
  <c r="I25" i="1"/>
  <c r="I26" i="1"/>
  <c r="I18" i="1"/>
  <c r="I12" i="1"/>
  <c r="I24" i="1"/>
  <c r="I16" i="1"/>
  <c r="I8" i="1"/>
  <c r="I14" i="1"/>
  <c r="I23" i="1"/>
  <c r="I15" i="1"/>
  <c r="I7" i="1"/>
  <c r="I13" i="1"/>
  <c r="I22" i="1"/>
  <c r="I6" i="1"/>
  <c r="I21" i="1"/>
  <c r="I20" i="1"/>
  <c r="I19" i="1"/>
  <c r="I5" i="1"/>
</calcChain>
</file>

<file path=xl/comments1.xml><?xml version="1.0" encoding="utf-8"?>
<comments xmlns="http://schemas.openxmlformats.org/spreadsheetml/2006/main">
  <authors>
    <author>TAO</author>
  </authors>
  <commentList>
    <comment ref="W3" authorId="0" shapeId="0">
      <text>
        <r>
          <rPr>
            <b/>
            <sz val="9"/>
            <color indexed="81"/>
            <rFont val="Tahoma"/>
            <family val="2"/>
          </rPr>
          <t>Tiempo de observación calculado mediante la fórmula de  "Hofmann-Welenhof". La fórmula es válida para distancias inferiores a 15 km. Superada esta distancia es preferible aplicar la tabla adjunta, elaborada por Leica-Gosystems.</t>
        </r>
        <r>
          <rPr>
            <sz val="9"/>
            <color indexed="81"/>
            <rFont val="Tahoma"/>
            <family val="2"/>
          </rPr>
          <t xml:space="preserve">
 </t>
        </r>
      </text>
    </comment>
    <comment ref="AA3" authorId="0" shapeId="0">
      <text>
        <r>
          <rPr>
            <b/>
            <sz val="9"/>
            <color indexed="81"/>
            <rFont val="Tahoma"/>
            <family val="2"/>
          </rPr>
          <t>Tiempo de observación calculado mediante la fórmula de  "Hofmann-Welenhof". La fórmula es válida para distancias inferiores a 15 km. Superada esta distancia es preferible aplicar la tabla adjunta, elaborada por Leica-Gosystems duplicando los tiempos propuestos por la misma.</t>
        </r>
      </text>
    </comment>
    <comment ref="B5" authorId="0" shapeId="0">
      <text>
        <r>
          <rPr>
            <b/>
            <sz val="9"/>
            <color indexed="81"/>
            <rFont val="Tahoma"/>
            <family val="2"/>
          </rPr>
          <t>Introducir las coordenadas en UTM ETRS89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B9" authorId="0" shapeId="0">
      <text>
        <r>
          <rPr>
            <b/>
            <sz val="9"/>
            <color indexed="81"/>
            <rFont val="Tahoma"/>
            <family val="2"/>
          </rPr>
          <t>Esta distancia servirá para calcular el tiempo de observación aplicando la fórmula de  "Hofmann-Welenhof"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<sst xmlns="http://schemas.openxmlformats.org/spreadsheetml/2006/main" count="95" uniqueCount="65">
  <si>
    <t>HULV</t>
  </si>
  <si>
    <t>ARAC</t>
  </si>
  <si>
    <t>UCAD</t>
  </si>
  <si>
    <t>LEBR</t>
  </si>
  <si>
    <t>H30</t>
  </si>
  <si>
    <t>H29</t>
  </si>
  <si>
    <t>CAZA</t>
  </si>
  <si>
    <t>ALGC</t>
  </si>
  <si>
    <t>ROND</t>
  </si>
  <si>
    <t>OSUN</t>
  </si>
  <si>
    <t>CRDB</t>
  </si>
  <si>
    <t>POZO</t>
  </si>
  <si>
    <t>MLGA</t>
  </si>
  <si>
    <t>CABR</t>
  </si>
  <si>
    <t>ANDU</t>
  </si>
  <si>
    <t>UJAE</t>
  </si>
  <si>
    <t>GRA1</t>
  </si>
  <si>
    <t>MOTR</t>
  </si>
  <si>
    <t>ALMR</t>
  </si>
  <si>
    <t>CAAL</t>
  </si>
  <si>
    <t>PALC</t>
  </si>
  <si>
    <t>VIAR</t>
  </si>
  <si>
    <t>HUOV</t>
  </si>
  <si>
    <t>PUNTO</t>
  </si>
  <si>
    <t>X</t>
  </si>
  <si>
    <t>Y</t>
  </si>
  <si>
    <t>Huso</t>
  </si>
  <si>
    <t>Ix</t>
  </si>
  <si>
    <t>Iy</t>
  </si>
  <si>
    <t>Distancia</t>
  </si>
  <si>
    <t>Antena</t>
  </si>
  <si>
    <t>Distancia mínima</t>
  </si>
  <si>
    <t>Distancia (Km)</t>
  </si>
  <si>
    <t>Antenas RAP</t>
  </si>
  <si>
    <t>Horas</t>
  </si>
  <si>
    <t>Minutos</t>
  </si>
  <si>
    <t>BIFRECUENCIA</t>
  </si>
  <si>
    <t>MONOFRECUENCIA</t>
  </si>
  <si>
    <t>Longitud línea base (en Km):</t>
  </si>
  <si>
    <t>Las coordenadas X e Y se deberán introducir por teclado, mientras que el huso</t>
  </si>
  <si>
    <t>Lo primero que debemos hacer es escribir las coordenadas aproximadas del</t>
  </si>
  <si>
    <t>punto en el que vamos a colocar el GPS. Dichas coordenadas deberan estar</t>
  </si>
  <si>
    <t>en UTM ETRS89, en el huso 29 o el 30.</t>
  </si>
  <si>
    <t>Para que se actualicen los datos, deberemos situar el cursor sobre la celda</t>
  </si>
  <si>
    <t>pone "Antenas RAP", pulsar el botón derecho del ratón y seleccionar el</t>
  </si>
  <si>
    <t>comando "Actualizar".</t>
  </si>
  <si>
    <t>La tabla se ordenará, mostrando las antenas de la RAP, ordenadas de</t>
  </si>
  <si>
    <t>menor a mayor,  en función de la distancia que las separa del punto</t>
  </si>
  <si>
    <t>especificado anteriormente.</t>
  </si>
  <si>
    <t>En la columna de la izquierda se muestra</t>
  </si>
  <si>
    <t>el nombre de la antena y en la de la</t>
  </si>
  <si>
    <t>derecha la distancia en kilómetros.</t>
  </si>
  <si>
    <t>A la derecha de la tabla se muestran los</t>
  </si>
  <si>
    <t>tiempos mínimos de observación según</t>
  </si>
  <si>
    <t>la fórmula de  "Hofmann-Welenhof".</t>
  </si>
  <si>
    <t>Los tiempos varían en función de si el</t>
  </si>
  <si>
    <t>GPS que vamos a utilizar sea mono o</t>
  </si>
  <si>
    <t>bifrecuencia.</t>
  </si>
  <si>
    <t>Si queremos calcular los tiempos de medición para otra de las antenas</t>
  </si>
  <si>
    <t>deberemos introducir la distancia calculada en recuadro en blanco</t>
  </si>
  <si>
    <t>situado al lado de "Longitud línea base (en Km):"</t>
  </si>
  <si>
    <t>se seleccionará de la lista, que únicamente presenta dos opciones, 29 o 30.</t>
  </si>
  <si>
    <t>Tabla elaborada por Leica-Geosystems para equipos bifrecuencia</t>
  </si>
  <si>
    <t>TIEMPOS DE OBSERVACIÓN GPS PARA MEDICIONES ESTÁTICAS DE POST-PROCESO</t>
  </si>
  <si>
    <t>SEV1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</si>
</sst>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4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0000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2" fontId="0" fillId="0" borderId="3" xfId="0" applyNumberFormat="1" applyBorder="1"/>
    <xf numFmtId="2" fontId="0" fillId="0" borderId="4" xfId="0" applyNumberFormat="1" applyBorder="1"/>
    <xf numFmtId="2" fontId="0" fillId="0" borderId="5" xfId="0" applyNumberFormat="1" applyBorder="1"/>
    <xf numFmtId="2" fontId="0" fillId="0" borderId="6" xfId="0" applyNumberFormat="1" applyBorder="1"/>
    <xf numFmtId="2" fontId="0" fillId="0" borderId="8" xfId="0" applyNumberFormat="1" applyBorder="1"/>
    <xf numFmtId="2" fontId="0" fillId="0" borderId="9" xfId="0" applyNumberFormat="1" applyBorder="1"/>
    <xf numFmtId="2" fontId="0" fillId="0" borderId="1" xfId="0" applyNumberFormat="1" applyBorder="1"/>
    <xf numFmtId="2" fontId="0" fillId="0" borderId="2" xfId="0" applyNumberFormat="1" applyBorder="1"/>
    <xf numFmtId="2" fontId="0" fillId="0" borderId="7" xfId="0" applyNumberFormat="1" applyBorder="1"/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3" fillId="0" borderId="0" xfId="0" applyFont="1"/>
    <xf numFmtId="0" fontId="3" fillId="0" borderId="18" xfId="0" applyFont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1" fontId="0" fillId="0" borderId="0" xfId="0" applyNumberFormat="1"/>
    <xf numFmtId="0" fontId="4" fillId="0" borderId="21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2" fillId="0" borderId="0" xfId="0" applyFont="1" applyAlignment="1">
      <alignment horizontal="left"/>
    </xf>
    <xf numFmtId="1" fontId="2" fillId="0" borderId="0" xfId="0" applyNumberFormat="1" applyFont="1"/>
    <xf numFmtId="1" fontId="2" fillId="2" borderId="22" xfId="0" applyNumberFormat="1" applyFont="1" applyFill="1" applyBorder="1"/>
    <xf numFmtId="1" fontId="2" fillId="2" borderId="23" xfId="0" applyNumberFormat="1" applyFont="1" applyFill="1" applyBorder="1"/>
    <xf numFmtId="0" fontId="2" fillId="2" borderId="22" xfId="0" applyFont="1" applyFill="1" applyBorder="1" applyAlignment="1">
      <alignment horizontal="left"/>
    </xf>
    <xf numFmtId="0" fontId="2" fillId="2" borderId="23" xfId="0" applyFont="1" applyFill="1" applyBorder="1" applyAlignment="1">
      <alignment horizontal="left"/>
    </xf>
    <xf numFmtId="0" fontId="2" fillId="2" borderId="24" xfId="0" applyFont="1" applyFill="1" applyBorder="1" applyAlignment="1">
      <alignment horizontal="left"/>
    </xf>
    <xf numFmtId="1" fontId="2" fillId="2" borderId="24" xfId="0" applyNumberFormat="1" applyFont="1" applyFill="1" applyBorder="1"/>
    <xf numFmtId="0" fontId="3" fillId="0" borderId="0" xfId="0" applyFont="1" applyAlignment="1">
      <alignment horizontal="center"/>
    </xf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2" fillId="0" borderId="25" xfId="0" pivotButton="1" applyFont="1" applyBorder="1"/>
    <xf numFmtId="0" fontId="2" fillId="0" borderId="25" xfId="0" applyFont="1" applyBorder="1" applyAlignment="1">
      <alignment horizontal="right"/>
    </xf>
    <xf numFmtId="0" fontId="3" fillId="5" borderId="18" xfId="0" applyFont="1" applyFill="1" applyBorder="1" applyAlignment="1">
      <alignment horizontal="center"/>
    </xf>
    <xf numFmtId="0" fontId="3" fillId="9" borderId="19" xfId="0" applyFont="1" applyFill="1" applyBorder="1" applyAlignment="1">
      <alignment horizontal="center"/>
    </xf>
    <xf numFmtId="0" fontId="4" fillId="6" borderId="16" xfId="0" applyFont="1" applyFill="1" applyBorder="1" applyAlignment="1">
      <alignment horizontal="center"/>
    </xf>
    <xf numFmtId="0" fontId="4" fillId="10" borderId="17" xfId="0" applyFont="1" applyFill="1" applyBorder="1" applyAlignment="1">
      <alignment horizontal="center"/>
    </xf>
    <xf numFmtId="0" fontId="4" fillId="7" borderId="20" xfId="0" applyFont="1" applyFill="1" applyBorder="1" applyAlignment="1">
      <alignment horizontal="center"/>
    </xf>
    <xf numFmtId="0" fontId="4" fillId="12" borderId="15" xfId="0" applyFont="1" applyFill="1" applyBorder="1" applyAlignment="1">
      <alignment horizontal="center"/>
    </xf>
    <xf numFmtId="0" fontId="0" fillId="0" borderId="30" xfId="0" applyBorder="1"/>
    <xf numFmtId="0" fontId="0" fillId="0" borderId="0" xfId="0" applyBorder="1"/>
    <xf numFmtId="0" fontId="3" fillId="0" borderId="20" xfId="0" applyFont="1" applyBorder="1"/>
    <xf numFmtId="0" fontId="3" fillId="11" borderId="32" xfId="0" applyFont="1" applyFill="1" applyBorder="1" applyAlignment="1">
      <alignment horizontal="center"/>
    </xf>
    <xf numFmtId="0" fontId="3" fillId="11" borderId="0" xfId="0" applyFont="1" applyFill="1" applyBorder="1" applyAlignment="1">
      <alignment horizontal="center"/>
    </xf>
    <xf numFmtId="0" fontId="0" fillId="11" borderId="0" xfId="0" applyFill="1" applyBorder="1"/>
    <xf numFmtId="0" fontId="0" fillId="11" borderId="29" xfId="0" applyFill="1" applyBorder="1"/>
    <xf numFmtId="0" fontId="0" fillId="11" borderId="30" xfId="0" applyFill="1" applyBorder="1"/>
    <xf numFmtId="0" fontId="8" fillId="0" borderId="0" xfId="0" applyFont="1"/>
    <xf numFmtId="0" fontId="4" fillId="0" borderId="0" xfId="0" applyFont="1" applyAlignment="1">
      <alignment horizontal="left"/>
    </xf>
    <xf numFmtId="0" fontId="9" fillId="13" borderId="15" xfId="0" applyFont="1" applyFill="1" applyBorder="1" applyAlignment="1">
      <alignment horizontal="center"/>
    </xf>
    <xf numFmtId="0" fontId="9" fillId="13" borderId="31" xfId="0" applyFont="1" applyFill="1" applyBorder="1" applyAlignment="1">
      <alignment horizontal="center"/>
    </xf>
    <xf numFmtId="0" fontId="9" fillId="13" borderId="20" xfId="0" applyFont="1" applyFill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0" xfId="0" applyBorder="1" applyAlignment="1">
      <alignment horizontal="center"/>
    </xf>
    <xf numFmtId="0" fontId="5" fillId="3" borderId="16" xfId="0" applyFont="1" applyFill="1" applyBorder="1" applyAlignment="1">
      <alignment horizontal="center"/>
    </xf>
    <xf numFmtId="0" fontId="5" fillId="3" borderId="17" xfId="0" applyFont="1" applyFill="1" applyBorder="1" applyAlignment="1">
      <alignment horizontal="center"/>
    </xf>
    <xf numFmtId="0" fontId="5" fillId="4" borderId="16" xfId="0" applyFont="1" applyFill="1" applyBorder="1" applyAlignment="1">
      <alignment horizontal="center"/>
    </xf>
    <xf numFmtId="0" fontId="5" fillId="4" borderId="17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8" borderId="15" xfId="0" applyFont="1" applyFill="1" applyBorder="1" applyAlignment="1">
      <alignment horizontal="left"/>
    </xf>
    <xf numFmtId="0" fontId="3" fillId="8" borderId="31" xfId="0" applyFont="1" applyFill="1" applyBorder="1" applyAlignment="1">
      <alignment horizontal="left"/>
    </xf>
  </cellXfs>
  <cellStyles count="1">
    <cellStyle name="Normal" xfId="0" builtinId="0"/>
  </cellStyles>
  <dxfs count="50">
    <dxf>
      <numFmt numFmtId="1" formatCode="0"/>
    </dxf>
    <dxf>
      <font>
        <sz val="12"/>
      </font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>
          <bgColor theme="0" tint="-0.14999847407452621"/>
        </patternFill>
      </fill>
    </dxf>
    <dxf>
      <fill>
        <patternFill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alignment horizontal="right" readingOrder="0"/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>
          <bgColor theme="0" tint="-0.14999847407452621"/>
        </patternFill>
      </fill>
    </dxf>
    <dxf>
      <fill>
        <patternFill>
          <bgColor theme="0" tint="-0.14999847407452621"/>
        </patternFill>
      </fill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</border>
    </dxf>
    <dxf>
      <border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>
          <bgColor theme="0" tint="-0.14999847407452621"/>
        </patternFill>
      </fill>
    </dxf>
    <dxf>
      <fill>
        <patternFill>
          <bgColor theme="0" tint="-0.14999847407452621"/>
        </patternFill>
      </fill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horizontal="right" readingOrder="0"/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>
          <bgColor theme="0" tint="-0.14999847407452621"/>
        </patternFill>
      </fill>
    </dxf>
    <dxf>
      <fill>
        <patternFill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ont>
        <sz val="12"/>
      </font>
    </dxf>
    <dxf>
      <numFmt numFmtId="1" formatCode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266700</xdr:colOff>
      <xdr:row>11</xdr:row>
      <xdr:rowOff>152400</xdr:rowOff>
    </xdr:from>
    <xdr:to>
      <xdr:col>5</xdr:col>
      <xdr:colOff>295275</xdr:colOff>
      <xdr:row>17</xdr:row>
      <xdr:rowOff>19050</xdr:rowOff>
    </xdr:to>
    <xdr:pic>
      <xdr:nvPicPr>
        <xdr:cNvPr id="3" name="2 Imagen" descr="C:\Users\TAO\AppData\Local\Temp\x10sctmp0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90700" y="3438525"/>
          <a:ext cx="1552575" cy="1104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314325</xdr:colOff>
      <xdr:row>21</xdr:row>
      <xdr:rowOff>76200</xdr:rowOff>
    </xdr:from>
    <xdr:to>
      <xdr:col>5</xdr:col>
      <xdr:colOff>238125</xdr:colOff>
      <xdr:row>23</xdr:row>
      <xdr:rowOff>19050</xdr:rowOff>
    </xdr:to>
    <xdr:pic>
      <xdr:nvPicPr>
        <xdr:cNvPr id="5" name="4 Imagen" descr="C:\Users\TAO\AppData\Local\Temp\x10sctmp1.pn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38325" y="5362575"/>
          <a:ext cx="1447800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15</xdr:col>
      <xdr:colOff>466725</xdr:colOff>
      <xdr:row>3</xdr:row>
      <xdr:rowOff>66676</xdr:rowOff>
    </xdr:from>
    <xdr:to>
      <xdr:col>17</xdr:col>
      <xdr:colOff>257175</xdr:colOff>
      <xdr:row>20</xdr:row>
      <xdr:rowOff>187903</xdr:rowOff>
    </xdr:to>
    <xdr:pic>
      <xdr:nvPicPr>
        <xdr:cNvPr id="6" name="5 Imagen" descr="C:\Users\TAO\AppData\Local\Temp\x10sctmp2.png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34725" y="1685926"/>
          <a:ext cx="1314450" cy="3883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38100</xdr:colOff>
      <xdr:row>12</xdr:row>
      <xdr:rowOff>57150</xdr:rowOff>
    </xdr:from>
    <xdr:to>
      <xdr:col>14</xdr:col>
      <xdr:colOff>561975</xdr:colOff>
      <xdr:row>15</xdr:row>
      <xdr:rowOff>155087</xdr:rowOff>
    </xdr:to>
    <xdr:pic>
      <xdr:nvPicPr>
        <xdr:cNvPr id="7" name="6 Imagen" descr="C:\Users\TAO\AppData\Local\Temp\x10sctmp4.png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58100" y="3724275"/>
          <a:ext cx="2809875" cy="6694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742950</xdr:colOff>
      <xdr:row>24</xdr:row>
      <xdr:rowOff>57150</xdr:rowOff>
    </xdr:from>
    <xdr:to>
      <xdr:col>15</xdr:col>
      <xdr:colOff>742950</xdr:colOff>
      <xdr:row>30</xdr:row>
      <xdr:rowOff>123825</xdr:rowOff>
    </xdr:to>
    <xdr:pic>
      <xdr:nvPicPr>
        <xdr:cNvPr id="8" name="7 Imagen" descr="C:\Users\TAO\AppData\Local\Temp\x10sctmp5.png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62950" y="6391275"/>
          <a:ext cx="3048000" cy="1209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5</xdr:row>
      <xdr:rowOff>38100</xdr:rowOff>
    </xdr:from>
    <xdr:to>
      <xdr:col>6</xdr:col>
      <xdr:colOff>590550</xdr:colOff>
      <xdr:row>7</xdr:row>
      <xdr:rowOff>85725</xdr:rowOff>
    </xdr:to>
    <xdr:pic>
      <xdr:nvPicPr>
        <xdr:cNvPr id="9" name="8 Imagen" descr="C:\Users\TAO\AppData\Local\Temp\x10sctmp6.png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550" y="1133475"/>
          <a:ext cx="363855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168089</xdr:colOff>
      <xdr:row>17</xdr:row>
      <xdr:rowOff>0</xdr:rowOff>
    </xdr:from>
    <xdr:to>
      <xdr:col>34</xdr:col>
      <xdr:colOff>257737</xdr:colOff>
      <xdr:row>27</xdr:row>
      <xdr:rowOff>101320</xdr:rowOff>
    </xdr:to>
    <xdr:pic>
      <xdr:nvPicPr>
        <xdr:cNvPr id="3" name="2 Imagen" descr="C:\Users\TAO\AppData\Local\Temp\x10sctmp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81265" y="4403912"/>
          <a:ext cx="7608795" cy="2801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usuario" refreshedDate="43562.487184953701" createdVersion="4" refreshedVersion="5" minRefreshableVersion="3" recordCount="22">
  <cacheSource type="worksheet">
    <worksheetSource ref="I4:J26" sheet="DISTANCIAS RAP"/>
  </cacheSource>
  <cacheFields count="2">
    <cacheField name="Distancia" numFmtId="1">
      <sharedItems containsSemiMixedTypes="0" containsString="0" containsNumber="1" minValue="8.5703022847137351" maxValue="353.93947797397396"/>
    </cacheField>
    <cacheField name="Antena" numFmtId="0">
      <sharedItems count="23">
        <s v="ALGC"/>
        <s v="ALMR"/>
        <s v="ANDU"/>
        <s v="ARAC"/>
        <s v="CAAL"/>
        <s v="CABR"/>
        <s v="CAZA"/>
        <s v="CRDB"/>
        <s v="GRA1"/>
        <s v="HULV"/>
        <s v="HUOV"/>
        <s v="LEBR"/>
        <s v="MLGA"/>
        <s v="MOTR"/>
        <s v="OSUN"/>
        <s v="PALC"/>
        <s v="POZO"/>
        <s v="ROND"/>
        <s v="SEV1"/>
        <s v="UCAD"/>
        <s v="UJAE"/>
        <s v="VIAR"/>
        <s v="SEVI"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2">
  <r>
    <n v="144.73172622732028"/>
    <x v="0"/>
  </r>
  <r>
    <n v="315.56591851338698"/>
    <x v="1"/>
  </r>
  <r>
    <n v="184.8185829991869"/>
    <x v="2"/>
  </r>
  <r>
    <n v="81.714680492694441"/>
    <x v="3"/>
  </r>
  <r>
    <n v="301.01151468492196"/>
    <x v="4"/>
  </r>
  <r>
    <n v="134.7088457022669"/>
    <x v="5"/>
  </r>
  <r>
    <n v="66.882937697294921"/>
    <x v="6"/>
  </r>
  <r>
    <n v="117.14901820484377"/>
    <x v="7"/>
  </r>
  <r>
    <n v="208.5273768591799"/>
    <x v="8"/>
  </r>
  <r>
    <n v="86.834851595456954"/>
    <x v="9"/>
  </r>
  <r>
    <n v="353.93947797397396"/>
    <x v="10"/>
  </r>
  <r>
    <n v="49.425122105370768"/>
    <x v="11"/>
  </r>
  <r>
    <n v="151.30290788823859"/>
    <x v="12"/>
  </r>
  <r>
    <n v="225.08341041468321"/>
    <x v="13"/>
  </r>
  <r>
    <n v="76.005606426170857"/>
    <x v="14"/>
  </r>
  <r>
    <n v="268.52201838162728"/>
    <x v="15"/>
  </r>
  <r>
    <n v="149.29570796763346"/>
    <x v="16"/>
  </r>
  <r>
    <n v="97.064023248557277"/>
    <x v="17"/>
  </r>
  <r>
    <n v="8.5703022847137351"/>
    <x v="18"/>
  </r>
  <r>
    <n v="94.3091629596274"/>
    <x v="19"/>
  </r>
  <r>
    <n v="196.58020412671021"/>
    <x v="20"/>
  </r>
  <r>
    <n v="273.22487093268268"/>
    <x v="2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 dinámica3" cacheId="4" applyNumberFormats="0" applyBorderFormats="0" applyFontFormats="0" applyPatternFormats="0" applyAlignmentFormats="0" applyWidthHeightFormats="1" dataCaption="Valores" grandTotalCaption="Distancia mínima" updatedVersion="5" minRefreshableVersion="3" useAutoFormatting="1" itemPrintTitles="1" createdVersion="4" indent="0" outline="1" outlineData="1" multipleFieldFilters="0" rowHeaderCaption="Antenas RAP">
  <location ref="S4:T27" firstHeaderRow="1" firstDataRow="1" firstDataCol="1"/>
  <pivotFields count="2">
    <pivotField dataField="1" numFmtId="1" showAll="0"/>
    <pivotField axis="axisRow" showAll="0" sortType="ascending">
      <items count="2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m="1" x="22"/>
        <item x="19"/>
        <item x="20"/>
        <item x="21"/>
        <item x="18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</pivotFields>
  <rowFields count="1">
    <field x="1"/>
  </rowFields>
  <rowItems count="23">
    <i>
      <x v="22"/>
    </i>
    <i>
      <x v="11"/>
    </i>
    <i>
      <x v="6"/>
    </i>
    <i>
      <x v="14"/>
    </i>
    <i>
      <x v="3"/>
    </i>
    <i>
      <x v="9"/>
    </i>
    <i>
      <x v="19"/>
    </i>
    <i>
      <x v="17"/>
    </i>
    <i>
      <x v="7"/>
    </i>
    <i>
      <x v="5"/>
    </i>
    <i>
      <x/>
    </i>
    <i>
      <x v="16"/>
    </i>
    <i>
      <x v="12"/>
    </i>
    <i>
      <x v="2"/>
    </i>
    <i>
      <x v="20"/>
    </i>
    <i>
      <x v="8"/>
    </i>
    <i>
      <x v="13"/>
    </i>
    <i>
      <x v="15"/>
    </i>
    <i>
      <x v="21"/>
    </i>
    <i>
      <x v="4"/>
    </i>
    <i>
      <x v="1"/>
    </i>
    <i>
      <x v="10"/>
    </i>
    <i t="grand">
      <x/>
    </i>
  </rowItems>
  <colItems count="1">
    <i/>
  </colItems>
  <dataFields count="1">
    <dataField name="Distancia (Km)" fld="0" subtotal="min" baseField="1" baseItem="0" numFmtId="1"/>
  </dataFields>
  <formats count="25">
    <format dxfId="49">
      <pivotArea outline="0" collapsedLevelsAreSubtotals="1" fieldPosition="0"/>
    </format>
    <format dxfId="48">
      <pivotArea type="all" dataOnly="0" outline="0" fieldPosition="0"/>
    </format>
    <format dxfId="47">
      <pivotArea collapsedLevelsAreSubtotals="1" fieldPosition="0">
        <references count="1">
          <reference field="1" count="1">
            <x v="18"/>
          </reference>
        </references>
      </pivotArea>
    </format>
    <format dxfId="46">
      <pivotArea dataOnly="0" labelOnly="1" fieldPosition="0">
        <references count="1">
          <reference field="1" count="1">
            <x v="18"/>
          </reference>
        </references>
      </pivotArea>
    </format>
    <format dxfId="45">
      <pivotArea dataOnly="0" fieldPosition="0">
        <references count="1">
          <reference field="1" count="1">
            <x v="14"/>
          </reference>
        </references>
      </pivotArea>
    </format>
    <format dxfId="44">
      <pivotArea dataOnly="0" fieldPosition="0">
        <references count="1">
          <reference field="1" count="1">
            <x v="19"/>
          </reference>
        </references>
      </pivotArea>
    </format>
    <format dxfId="43">
      <pivotArea dataOnly="0" fieldPosition="0">
        <references count="1">
          <reference field="1" count="1">
            <x v="7"/>
          </reference>
        </references>
      </pivotArea>
    </format>
    <format dxfId="42">
      <pivotArea dataOnly="0" fieldPosition="0">
        <references count="1">
          <reference field="1" count="1">
            <x v="3"/>
          </reference>
        </references>
      </pivotArea>
    </format>
    <format dxfId="41">
      <pivotArea dataOnly="0" fieldPosition="0">
        <references count="1">
          <reference field="1" count="1">
            <x v="0"/>
          </reference>
        </references>
      </pivotArea>
    </format>
    <format dxfId="40">
      <pivotArea dataOnly="0" labelOnly="1" fieldPosition="0">
        <references count="1">
          <reference field="1" count="1">
            <x v="16"/>
          </reference>
        </references>
      </pivotArea>
    </format>
    <format dxfId="39">
      <pivotArea collapsedLevelsAreSubtotals="1" fieldPosition="0">
        <references count="1">
          <reference field="1" count="1">
            <x v="16"/>
          </reference>
        </references>
      </pivotArea>
    </format>
    <format dxfId="38">
      <pivotArea dataOnly="0" labelOnly="1" fieldPosition="0">
        <references count="1">
          <reference field="1" count="1">
            <x v="16"/>
          </reference>
        </references>
      </pivotArea>
    </format>
    <format dxfId="37">
      <pivotArea collapsedLevelsAreSubtotals="1" fieldPosition="0">
        <references count="1">
          <reference field="1" count="1">
            <x v="20"/>
          </reference>
        </references>
      </pivotArea>
    </format>
    <format dxfId="36">
      <pivotArea dataOnly="0" labelOnly="1" fieldPosition="0">
        <references count="1">
          <reference field="1" count="1">
            <x v="20"/>
          </reference>
        </references>
      </pivotArea>
    </format>
    <format dxfId="35">
      <pivotArea dataOnly="0" fieldPosition="0">
        <references count="1">
          <reference field="1" count="1">
            <x v="13"/>
          </reference>
        </references>
      </pivotArea>
    </format>
    <format dxfId="34">
      <pivotArea dataOnly="0" fieldPosition="0">
        <references count="1">
          <reference field="1" count="1">
            <x v="21"/>
          </reference>
        </references>
      </pivotArea>
    </format>
    <format dxfId="33">
      <pivotArea dataOnly="0" fieldPosition="0">
        <references count="1">
          <reference field="1" count="1">
            <x v="1"/>
          </reference>
        </references>
      </pivotArea>
    </format>
    <format dxfId="32">
      <pivotArea dataOnly="0" labelOnly="1" outline="0" axis="axisValues" fieldPosition="0"/>
    </format>
    <format dxfId="31">
      <pivotArea collapsedLevelsAreSubtotals="1" fieldPosition="0">
        <references count="1">
          <reference field="1" count="0"/>
        </references>
      </pivotArea>
    </format>
    <format dxfId="30">
      <pivotArea dataOnly="0" labelOnly="1" fieldPosition="0">
        <references count="1">
          <reference field="1" count="0"/>
        </references>
      </pivotArea>
    </format>
    <format dxfId="29">
      <pivotArea collapsedLevelsAreSubtotals="1" fieldPosition="0">
        <references count="1">
          <reference field="1" count="0"/>
        </references>
      </pivotArea>
    </format>
    <format dxfId="28">
      <pivotArea dataOnly="0" labelOnly="1" fieldPosition="0">
        <references count="1">
          <reference field="1" count="0"/>
        </references>
      </pivotArea>
    </format>
    <format dxfId="27">
      <pivotArea dataOnly="0" labelOnly="1" outline="0" axis="axisValues" fieldPosition="0"/>
    </format>
    <format dxfId="26">
      <pivotArea field="1" type="button" dataOnly="0" labelOnly="1" outline="0" axis="axisRow" fieldPosition="0"/>
    </format>
    <format dxfId="25">
      <pivotArea field="1" type="button" dataOnly="0" labelOnly="1" outline="0" axis="axisRow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24"/>
  <sheetViews>
    <sheetView workbookViewId="0">
      <selection activeCell="L12" sqref="L12"/>
    </sheetView>
  </sheetViews>
  <sheetFormatPr baseColWidth="10" defaultRowHeight="15" x14ac:dyDescent="0.25"/>
  <cols>
    <col min="1" max="1" width="3.140625" customWidth="1"/>
  </cols>
  <sheetData>
    <row r="2" spans="2:12" ht="18.75" x14ac:dyDescent="0.3">
      <c r="B2" s="46" t="s">
        <v>40</v>
      </c>
      <c r="C2" s="46"/>
      <c r="D2" s="46"/>
      <c r="E2" s="46"/>
      <c r="F2" s="46"/>
      <c r="G2" s="46"/>
      <c r="L2" s="46" t="s">
        <v>46</v>
      </c>
    </row>
    <row r="3" spans="2:12" ht="18.75" x14ac:dyDescent="0.3">
      <c r="B3" s="46" t="s">
        <v>41</v>
      </c>
      <c r="C3" s="46"/>
      <c r="D3" s="46"/>
      <c r="E3" s="46"/>
      <c r="F3" s="46"/>
      <c r="G3" s="46"/>
      <c r="L3" s="46" t="s">
        <v>47</v>
      </c>
    </row>
    <row r="4" spans="2:12" ht="18.75" x14ac:dyDescent="0.3">
      <c r="B4" s="46" t="s">
        <v>42</v>
      </c>
      <c r="C4" s="46"/>
      <c r="D4" s="46"/>
      <c r="E4" s="46"/>
      <c r="F4" s="46"/>
      <c r="G4" s="46"/>
      <c r="L4" s="46" t="s">
        <v>48</v>
      </c>
    </row>
    <row r="6" spans="2:12" ht="18.75" x14ac:dyDescent="0.3">
      <c r="L6" s="46" t="s">
        <v>49</v>
      </c>
    </row>
    <row r="7" spans="2:12" ht="18.75" x14ac:dyDescent="0.3">
      <c r="L7" s="46" t="s">
        <v>50</v>
      </c>
    </row>
    <row r="8" spans="2:12" ht="18.75" x14ac:dyDescent="0.3">
      <c r="L8" s="46" t="s">
        <v>51</v>
      </c>
    </row>
    <row r="10" spans="2:12" ht="18.75" x14ac:dyDescent="0.3">
      <c r="B10" s="46" t="s">
        <v>39</v>
      </c>
      <c r="C10" s="46"/>
      <c r="D10" s="46"/>
      <c r="E10" s="46"/>
      <c r="F10" s="46"/>
      <c r="G10" s="46"/>
      <c r="H10" s="46"/>
      <c r="L10" s="46" t="s">
        <v>52</v>
      </c>
    </row>
    <row r="11" spans="2:12" ht="18.75" x14ac:dyDescent="0.3">
      <c r="B11" s="46" t="s">
        <v>61</v>
      </c>
      <c r="C11" s="46"/>
      <c r="D11" s="46"/>
      <c r="E11" s="46"/>
      <c r="F11" s="46"/>
      <c r="G11" s="46"/>
      <c r="H11" s="46"/>
      <c r="L11" s="46" t="s">
        <v>53</v>
      </c>
    </row>
    <row r="12" spans="2:12" ht="18.75" x14ac:dyDescent="0.3">
      <c r="L12" s="46" t="s">
        <v>54</v>
      </c>
    </row>
    <row r="17" spans="2:12" ht="18.75" x14ac:dyDescent="0.3">
      <c r="L17" s="46" t="s">
        <v>55</v>
      </c>
    </row>
    <row r="18" spans="2:12" ht="18.75" x14ac:dyDescent="0.3">
      <c r="L18" s="46" t="s">
        <v>56</v>
      </c>
    </row>
    <row r="19" spans="2:12" ht="18.75" x14ac:dyDescent="0.3">
      <c r="L19" s="46" t="s">
        <v>57</v>
      </c>
    </row>
    <row r="20" spans="2:12" ht="18.75" x14ac:dyDescent="0.3">
      <c r="B20" s="46" t="s">
        <v>43</v>
      </c>
    </row>
    <row r="21" spans="2:12" ht="18.75" x14ac:dyDescent="0.3">
      <c r="B21" s="46" t="s">
        <v>44</v>
      </c>
    </row>
    <row r="22" spans="2:12" ht="18.75" x14ac:dyDescent="0.3">
      <c r="B22" s="46" t="s">
        <v>45</v>
      </c>
      <c r="L22" s="46" t="s">
        <v>58</v>
      </c>
    </row>
    <row r="23" spans="2:12" ht="18.75" x14ac:dyDescent="0.3">
      <c r="L23" s="46" t="s">
        <v>59</v>
      </c>
    </row>
    <row r="24" spans="2:12" ht="18.75" x14ac:dyDescent="0.3">
      <c r="L24" s="46" t="s">
        <v>60</v>
      </c>
    </row>
  </sheetData>
  <pageMargins left="0.7" right="0.7" top="0.75" bottom="0.75" header="0.3" footer="0.3"/>
  <pageSetup paperSize="9"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AH27"/>
  <sheetViews>
    <sheetView tabSelected="1" topLeftCell="B4" zoomScale="85" zoomScaleNormal="85" workbookViewId="0">
      <selection activeCell="T4" sqref="T4"/>
    </sheetView>
  </sheetViews>
  <sheetFormatPr baseColWidth="10" defaultRowHeight="21" x14ac:dyDescent="0.35"/>
  <cols>
    <col min="1" max="1" width="3" customWidth="1"/>
    <col min="3" max="4" width="20.28515625" customWidth="1"/>
    <col min="5" max="5" width="11.5703125" bestFit="1" customWidth="1"/>
    <col min="6" max="6" width="11.42578125" customWidth="1"/>
    <col min="7" max="8" width="11.42578125" hidden="1" customWidth="1"/>
    <col min="9" max="9" width="13.5703125" hidden="1" customWidth="1"/>
    <col min="10" max="17" width="11.42578125" hidden="1" customWidth="1"/>
    <col min="18" max="18" width="2.7109375" customWidth="1"/>
    <col min="19" max="19" width="18.140625" bestFit="1" customWidth="1"/>
    <col min="20" max="20" width="15.28515625" bestFit="1" customWidth="1"/>
    <col min="21" max="21" width="2.7109375" customWidth="1"/>
    <col min="22" max="22" width="11.42578125" hidden="1" customWidth="1"/>
    <col min="23" max="24" width="12.7109375" style="26" customWidth="1"/>
    <col min="25" max="25" width="11.42578125" hidden="1" customWidth="1"/>
    <col min="26" max="26" width="1.85546875" customWidth="1"/>
    <col min="27" max="28" width="12.7109375" customWidth="1"/>
    <col min="29" max="29" width="11.42578125" hidden="1" customWidth="1"/>
  </cols>
  <sheetData>
    <row r="1" spans="2:34" ht="24" thickBot="1" x14ac:dyDescent="0.4">
      <c r="B1" s="48" t="s">
        <v>63</v>
      </c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  <c r="AH1" s="50"/>
    </row>
    <row r="2" spans="2:34" ht="8.25" customHeight="1" thickBot="1" x14ac:dyDescent="0.4"/>
    <row r="3" spans="2:34" ht="19.5" thickBot="1" x14ac:dyDescent="0.35">
      <c r="W3" s="54" t="s">
        <v>36</v>
      </c>
      <c r="X3" s="55"/>
      <c r="Y3" s="28"/>
      <c r="Z3" s="39"/>
      <c r="AA3" s="56" t="s">
        <v>37</v>
      </c>
      <c r="AB3" s="57"/>
    </row>
    <row r="4" spans="2:34" ht="21.75" thickBot="1" x14ac:dyDescent="0.4">
      <c r="B4" s="12"/>
      <c r="C4" s="34" t="s">
        <v>24</v>
      </c>
      <c r="D4" s="35" t="s">
        <v>25</v>
      </c>
      <c r="E4" s="36" t="s">
        <v>26</v>
      </c>
      <c r="G4" s="14" t="s">
        <v>27</v>
      </c>
      <c r="H4" s="14" t="s">
        <v>28</v>
      </c>
      <c r="I4" s="14" t="s">
        <v>29</v>
      </c>
      <c r="J4" s="14" t="s">
        <v>30</v>
      </c>
      <c r="K4" s="53" t="s">
        <v>5</v>
      </c>
      <c r="L4" s="52"/>
      <c r="M4" s="51" t="s">
        <v>4</v>
      </c>
      <c r="N4" s="52"/>
      <c r="S4" s="30" t="s">
        <v>33</v>
      </c>
      <c r="T4" s="31" t="s">
        <v>32</v>
      </c>
      <c r="W4" s="32" t="s">
        <v>34</v>
      </c>
      <c r="X4" s="33" t="s">
        <v>35</v>
      </c>
      <c r="Y4" s="29"/>
      <c r="Z4" s="39"/>
      <c r="AA4" s="32" t="s">
        <v>34</v>
      </c>
      <c r="AB4" s="33" t="s">
        <v>35</v>
      </c>
    </row>
    <row r="5" spans="2:34" ht="21.75" thickBot="1" x14ac:dyDescent="0.4">
      <c r="B5" s="37" t="s">
        <v>23</v>
      </c>
      <c r="C5" s="13">
        <v>239695.364</v>
      </c>
      <c r="D5" s="17">
        <v>4138037.4160000002</v>
      </c>
      <c r="E5" s="16">
        <v>30</v>
      </c>
      <c r="G5">
        <f t="shared" ref="G5:G26" si="0">IF($E$5=29,C$5-K5,C$5-M5)</f>
        <v>-40305.466000000015</v>
      </c>
      <c r="H5">
        <f t="shared" ref="H5:H26" si="1">IF($E$5=29,D$5-L5,D$5-N5)</f>
        <v>139006.26600000029</v>
      </c>
      <c r="I5" s="15">
        <f t="shared" ref="I5:I26" si="2">SQRT(G5^2+H5^2)/1000</f>
        <v>144.73172622732028</v>
      </c>
      <c r="J5" t="s">
        <v>7</v>
      </c>
      <c r="K5" s="7">
        <v>820091.24899999995</v>
      </c>
      <c r="L5" s="8">
        <v>4002122.8110000002</v>
      </c>
      <c r="M5" s="9">
        <v>280000.83</v>
      </c>
      <c r="N5" s="8">
        <v>3999031.15</v>
      </c>
      <c r="S5" s="22" t="s">
        <v>64</v>
      </c>
      <c r="T5" s="20">
        <v>8.5703022847137351</v>
      </c>
      <c r="V5">
        <f>INT(600+GETPIVOTDATA("Distancia",$S$4)*60)</f>
        <v>1114</v>
      </c>
      <c r="W5" s="13">
        <f>INT(V5/3600)</f>
        <v>0</v>
      </c>
      <c r="X5" s="17">
        <f>INT((V5-W5*3600)/60)</f>
        <v>18</v>
      </c>
      <c r="Y5" s="27">
        <f>V5*2</f>
        <v>2228</v>
      </c>
      <c r="Z5" s="39"/>
      <c r="AA5" s="13">
        <f>INT(Y5/3600)</f>
        <v>0</v>
      </c>
      <c r="AB5" s="17">
        <f>INT((Y5-AA5*3600)/60)</f>
        <v>37</v>
      </c>
    </row>
    <row r="6" spans="2:34" x14ac:dyDescent="0.35">
      <c r="G6">
        <f t="shared" si="0"/>
        <v>-310142.45599999995</v>
      </c>
      <c r="H6">
        <f t="shared" si="1"/>
        <v>58253.806000000332</v>
      </c>
      <c r="I6" s="15">
        <f t="shared" si="2"/>
        <v>315.56591851338698</v>
      </c>
      <c r="J6" t="s">
        <v>18</v>
      </c>
      <c r="K6" s="1">
        <v>1085012.31</v>
      </c>
      <c r="L6" s="2">
        <v>4099776.2910000002</v>
      </c>
      <c r="M6" s="5">
        <v>549837.81999999995</v>
      </c>
      <c r="N6" s="2">
        <v>4079783.61</v>
      </c>
      <c r="S6" s="23" t="s">
        <v>3</v>
      </c>
      <c r="T6" s="21">
        <v>49.425122105370768</v>
      </c>
    </row>
    <row r="7" spans="2:34" x14ac:dyDescent="0.35">
      <c r="G7">
        <f t="shared" si="0"/>
        <v>-169894.45600000001</v>
      </c>
      <c r="H7">
        <f t="shared" si="1"/>
        <v>-72758.383999999613</v>
      </c>
      <c r="I7" s="15">
        <f t="shared" si="2"/>
        <v>184.8185829991869</v>
      </c>
      <c r="J7" t="s">
        <v>14</v>
      </c>
      <c r="K7" s="1">
        <v>936218.52</v>
      </c>
      <c r="L7" s="2">
        <v>4221969.1169999996</v>
      </c>
      <c r="M7" s="5">
        <v>409589.82</v>
      </c>
      <c r="N7" s="2">
        <v>4210795.8</v>
      </c>
      <c r="S7" s="23" t="s">
        <v>6</v>
      </c>
      <c r="T7" s="21">
        <v>66.882937697294921</v>
      </c>
    </row>
    <row r="8" spans="2:34" ht="21.75" thickBot="1" x14ac:dyDescent="0.4">
      <c r="G8">
        <f t="shared" si="0"/>
        <v>53229.494000000006</v>
      </c>
      <c r="H8">
        <f t="shared" si="1"/>
        <v>-61999.274000000209</v>
      </c>
      <c r="I8" s="15">
        <f t="shared" si="2"/>
        <v>81.714680492694441</v>
      </c>
      <c r="J8" t="s">
        <v>1</v>
      </c>
      <c r="K8" s="1">
        <v>714074.14</v>
      </c>
      <c r="L8" s="2">
        <v>4196835.03</v>
      </c>
      <c r="M8" s="5">
        <v>186465.87</v>
      </c>
      <c r="N8" s="2">
        <v>4200036.6900000004</v>
      </c>
      <c r="S8" s="23" t="s">
        <v>9</v>
      </c>
      <c r="T8" s="21">
        <v>76.005606426170857</v>
      </c>
      <c r="W8" s="58"/>
      <c r="X8" s="58"/>
      <c r="Y8" s="58"/>
      <c r="Z8" s="58"/>
      <c r="AA8" s="58"/>
      <c r="AB8" s="58"/>
    </row>
    <row r="9" spans="2:34" ht="21.75" thickBot="1" x14ac:dyDescent="0.4">
      <c r="G9">
        <f t="shared" si="0"/>
        <v>-300439.85599999997</v>
      </c>
      <c r="H9">
        <f t="shared" si="1"/>
        <v>18542.516000000294</v>
      </c>
      <c r="I9" s="15">
        <f t="shared" si="2"/>
        <v>301.01151468492196</v>
      </c>
      <c r="J9" t="s">
        <v>19</v>
      </c>
      <c r="K9" s="1">
        <v>1072768.0589999999</v>
      </c>
      <c r="L9" s="2">
        <v>4138954.8820000002</v>
      </c>
      <c r="M9" s="5">
        <v>540135.22</v>
      </c>
      <c r="N9" s="2">
        <v>4119494.9</v>
      </c>
      <c r="Q9" s="10">
        <v>30</v>
      </c>
      <c r="S9" s="23" t="s">
        <v>1</v>
      </c>
      <c r="T9" s="21">
        <v>81.714680492694441</v>
      </c>
      <c r="W9" s="59" t="s">
        <v>38</v>
      </c>
      <c r="X9" s="60"/>
      <c r="Y9" s="60"/>
      <c r="Z9" s="60"/>
      <c r="AA9" s="60"/>
      <c r="AB9" s="40">
        <v>49</v>
      </c>
      <c r="AC9">
        <f>INT(600+AB9*60)</f>
        <v>3540</v>
      </c>
    </row>
    <row r="10" spans="2:34" ht="21.75" thickBot="1" x14ac:dyDescent="0.4">
      <c r="G10">
        <f t="shared" si="0"/>
        <v>-134359.076</v>
      </c>
      <c r="H10">
        <f t="shared" si="1"/>
        <v>-9701.1239999998361</v>
      </c>
      <c r="I10" s="15">
        <f t="shared" si="2"/>
        <v>134.7088457022669</v>
      </c>
      <c r="J10" t="s">
        <v>13</v>
      </c>
      <c r="K10" s="1">
        <v>904737.49100000004</v>
      </c>
      <c r="L10" s="2">
        <v>4156629.5049999999</v>
      </c>
      <c r="M10" s="5">
        <v>374054.44</v>
      </c>
      <c r="N10" s="2">
        <v>4147738.54</v>
      </c>
      <c r="Q10" s="11">
        <v>29</v>
      </c>
      <c r="S10" s="23" t="s">
        <v>0</v>
      </c>
      <c r="T10" s="21">
        <v>86.834851595456954</v>
      </c>
      <c r="W10" s="41"/>
      <c r="X10" s="42"/>
      <c r="Y10" s="43"/>
      <c r="Z10" s="43"/>
      <c r="AA10" s="43"/>
      <c r="AB10" s="44"/>
    </row>
    <row r="11" spans="2:34" ht="19.5" thickBot="1" x14ac:dyDescent="0.35">
      <c r="G11">
        <f t="shared" si="0"/>
        <v>-17775.866000000009</v>
      </c>
      <c r="H11">
        <f t="shared" si="1"/>
        <v>-64477.484000000171</v>
      </c>
      <c r="I11" s="15">
        <f t="shared" si="2"/>
        <v>66.882937697294921</v>
      </c>
      <c r="J11" t="s">
        <v>6</v>
      </c>
      <c r="K11" s="1">
        <v>784759.76</v>
      </c>
      <c r="L11" s="2">
        <v>4203875.6320000002</v>
      </c>
      <c r="M11" s="5">
        <v>257471.23</v>
      </c>
      <c r="N11" s="2">
        <v>4202514.9000000004</v>
      </c>
      <c r="S11" s="23" t="s">
        <v>2</v>
      </c>
      <c r="T11" s="21">
        <v>94.3091629596274</v>
      </c>
      <c r="W11" s="54" t="s">
        <v>36</v>
      </c>
      <c r="X11" s="55"/>
      <c r="Y11" s="28"/>
      <c r="Z11" s="43"/>
      <c r="AA11" s="56" t="s">
        <v>37</v>
      </c>
      <c r="AB11" s="57"/>
    </row>
    <row r="12" spans="2:34" ht="21.75" thickBot="1" x14ac:dyDescent="0.4">
      <c r="G12">
        <f t="shared" si="0"/>
        <v>-103070.22600000002</v>
      </c>
      <c r="H12">
        <f t="shared" si="1"/>
        <v>-55681.42399999965</v>
      </c>
      <c r="I12" s="15">
        <f t="shared" si="2"/>
        <v>117.14901820484377</v>
      </c>
      <c r="J12" t="s">
        <v>10</v>
      </c>
      <c r="K12" s="1">
        <v>870514.47100000002</v>
      </c>
      <c r="L12" s="2">
        <v>4200582.8930000002</v>
      </c>
      <c r="M12" s="5">
        <v>342765.59</v>
      </c>
      <c r="N12" s="2">
        <v>4193718.84</v>
      </c>
      <c r="S12" s="23" t="s">
        <v>8</v>
      </c>
      <c r="T12" s="21">
        <v>97.064023248557277</v>
      </c>
      <c r="W12" s="32" t="s">
        <v>34</v>
      </c>
      <c r="X12" s="33" t="s">
        <v>35</v>
      </c>
      <c r="Y12" s="29"/>
      <c r="Z12" s="43"/>
      <c r="AA12" s="32" t="s">
        <v>34</v>
      </c>
      <c r="AB12" s="33" t="s">
        <v>35</v>
      </c>
    </row>
    <row r="13" spans="2:34" ht="21.75" thickBot="1" x14ac:dyDescent="0.4">
      <c r="G13">
        <f t="shared" si="0"/>
        <v>-207370.81599999999</v>
      </c>
      <c r="H13">
        <f t="shared" si="1"/>
        <v>21931.976000000257</v>
      </c>
      <c r="I13" s="15">
        <f t="shared" si="2"/>
        <v>208.5273768591799</v>
      </c>
      <c r="J13" t="s">
        <v>16</v>
      </c>
      <c r="K13" s="1">
        <v>979784.98100000003</v>
      </c>
      <c r="L13" s="2">
        <v>4129637.6519999998</v>
      </c>
      <c r="M13" s="5">
        <v>447066.18</v>
      </c>
      <c r="N13" s="2">
        <v>4116105.44</v>
      </c>
      <c r="S13" s="23" t="s">
        <v>10</v>
      </c>
      <c r="T13" s="21">
        <v>117.14901820484377</v>
      </c>
      <c r="W13" s="13">
        <f>IF($AB$9="","",INT($AC$9/3600))</f>
        <v>0</v>
      </c>
      <c r="X13" s="17">
        <f>IF($AB$9="","",INT(($AC$9-W13*3600)/60))</f>
        <v>59</v>
      </c>
      <c r="Y13" s="38">
        <f>AC9*2</f>
        <v>7080</v>
      </c>
      <c r="Z13" s="45"/>
      <c r="AA13" s="13">
        <f>IF(AB9="","",INT(Y13/3600))</f>
        <v>1</v>
      </c>
      <c r="AB13" s="17">
        <f>IF(AB9="","",INT((Y13-AA13*3600)/60))</f>
        <v>58</v>
      </c>
    </row>
    <row r="14" spans="2:34" x14ac:dyDescent="0.35">
      <c r="G14">
        <f t="shared" si="0"/>
        <v>86697.233999999997</v>
      </c>
      <c r="H14">
        <f t="shared" si="1"/>
        <v>4886.8260000003502</v>
      </c>
      <c r="I14" s="15">
        <f t="shared" si="2"/>
        <v>86.834851595456954</v>
      </c>
      <c r="J14" t="s">
        <v>0</v>
      </c>
      <c r="K14" s="1">
        <v>684972.01</v>
      </c>
      <c r="L14" s="2">
        <v>4128006.49</v>
      </c>
      <c r="M14" s="5">
        <v>152998.13</v>
      </c>
      <c r="N14" s="2">
        <v>4133150.59</v>
      </c>
      <c r="S14" s="23" t="s">
        <v>13</v>
      </c>
      <c r="T14" s="21">
        <v>134.7088457022669</v>
      </c>
    </row>
    <row r="15" spans="2:34" x14ac:dyDescent="0.35">
      <c r="G15">
        <f t="shared" si="0"/>
        <v>-353934.33599999995</v>
      </c>
      <c r="H15">
        <f t="shared" si="1"/>
        <v>-1907.8439999995753</v>
      </c>
      <c r="I15" s="15">
        <f t="shared" si="2"/>
        <v>353.93947797397396</v>
      </c>
      <c r="J15" t="s">
        <v>22</v>
      </c>
      <c r="K15" s="1">
        <v>1125080.0160000001</v>
      </c>
      <c r="L15" s="2">
        <v>4162872.4780000001</v>
      </c>
      <c r="M15" s="5">
        <v>593629.69999999995</v>
      </c>
      <c r="N15" s="2">
        <v>4139945.26</v>
      </c>
      <c r="S15" s="23" t="s">
        <v>7</v>
      </c>
      <c r="T15" s="21">
        <v>144.73172622732028</v>
      </c>
    </row>
    <row r="16" spans="2:34" ht="15.75" x14ac:dyDescent="0.25">
      <c r="G16">
        <f t="shared" si="0"/>
        <v>14228.894</v>
      </c>
      <c r="H16">
        <f t="shared" si="1"/>
        <v>47332.666000000201</v>
      </c>
      <c r="I16" s="15">
        <f t="shared" si="2"/>
        <v>49.425122105370768</v>
      </c>
      <c r="J16" t="s">
        <v>3</v>
      </c>
      <c r="K16" s="1">
        <v>759933.43</v>
      </c>
      <c r="L16" s="2">
        <v>4090245.09</v>
      </c>
      <c r="M16" s="5">
        <v>225466.47</v>
      </c>
      <c r="N16" s="2">
        <v>4090704.75</v>
      </c>
      <c r="S16" s="23" t="s">
        <v>11</v>
      </c>
      <c r="T16" s="21">
        <v>149.29570796763346</v>
      </c>
      <c r="W16"/>
      <c r="X16"/>
    </row>
    <row r="17" spans="7:34" x14ac:dyDescent="0.35">
      <c r="G17">
        <f t="shared" si="0"/>
        <v>-132109.52600000001</v>
      </c>
      <c r="H17">
        <f t="shared" si="1"/>
        <v>73753.93600000022</v>
      </c>
      <c r="I17" s="15">
        <f t="shared" si="2"/>
        <v>151.30290788823859</v>
      </c>
      <c r="J17" t="s">
        <v>12</v>
      </c>
      <c r="K17" s="1">
        <v>907770.77399999998</v>
      </c>
      <c r="L17" s="2">
        <v>4073045.94</v>
      </c>
      <c r="M17" s="5">
        <v>371804.89</v>
      </c>
      <c r="N17" s="2">
        <v>4064283.48</v>
      </c>
      <c r="S17" s="23" t="s">
        <v>12</v>
      </c>
      <c r="T17" s="21">
        <v>151.30290788823859</v>
      </c>
      <c r="W17" s="47" t="s">
        <v>62</v>
      </c>
      <c r="X17" s="47"/>
      <c r="Y17" s="47"/>
      <c r="Z17" s="47"/>
      <c r="AA17" s="47"/>
      <c r="AB17" s="47"/>
      <c r="AC17" s="47"/>
      <c r="AD17" s="47"/>
      <c r="AE17" s="47"/>
      <c r="AF17" s="47"/>
      <c r="AG17" s="47"/>
      <c r="AH17" s="47"/>
    </row>
    <row r="18" spans="7:34" x14ac:dyDescent="0.35">
      <c r="G18">
        <f t="shared" si="0"/>
        <v>-213842.10599999997</v>
      </c>
      <c r="H18">
        <f t="shared" si="1"/>
        <v>70243.116000000387</v>
      </c>
      <c r="I18" s="15">
        <f t="shared" si="2"/>
        <v>225.08341041468321</v>
      </c>
      <c r="J18" t="s">
        <v>17</v>
      </c>
      <c r="K18" s="1">
        <v>989316.679</v>
      </c>
      <c r="L18" s="2">
        <v>4081693.7209999999</v>
      </c>
      <c r="M18" s="5">
        <v>453537.47</v>
      </c>
      <c r="N18" s="2">
        <v>4067794.3</v>
      </c>
      <c r="S18" s="23" t="s">
        <v>14</v>
      </c>
      <c r="T18" s="21">
        <v>184.8185829991869</v>
      </c>
      <c r="W18"/>
    </row>
    <row r="19" spans="7:34" x14ac:dyDescent="0.35">
      <c r="G19">
        <f t="shared" si="0"/>
        <v>-74442.156000000017</v>
      </c>
      <c r="H19">
        <f t="shared" si="1"/>
        <v>15336.806000000332</v>
      </c>
      <c r="I19" s="15">
        <f t="shared" si="2"/>
        <v>76.005606426170857</v>
      </c>
      <c r="J19" t="s">
        <v>9</v>
      </c>
      <c r="K19" s="1">
        <v>846448.995</v>
      </c>
      <c r="L19" s="2">
        <v>4127793.2659999998</v>
      </c>
      <c r="M19" s="5">
        <v>314137.52</v>
      </c>
      <c r="N19" s="2">
        <v>4122700.61</v>
      </c>
      <c r="S19" s="23" t="s">
        <v>15</v>
      </c>
      <c r="T19" s="21">
        <v>196.58020412671021</v>
      </c>
    </row>
    <row r="20" spans="7:34" x14ac:dyDescent="0.35">
      <c r="G20">
        <f t="shared" si="0"/>
        <v>-266263.45600000001</v>
      </c>
      <c r="H20">
        <f t="shared" si="1"/>
        <v>-34754.083999999799</v>
      </c>
      <c r="I20" s="15">
        <f t="shared" si="2"/>
        <v>268.52201838162728</v>
      </c>
      <c r="J20" t="s">
        <v>20</v>
      </c>
      <c r="K20" s="1">
        <v>1035118.285</v>
      </c>
      <c r="L20" s="2">
        <v>4190154.3679999998</v>
      </c>
      <c r="M20" s="5">
        <v>505958.82</v>
      </c>
      <c r="N20" s="2">
        <v>4172791.5</v>
      </c>
      <c r="S20" s="23" t="s">
        <v>16</v>
      </c>
      <c r="T20" s="21">
        <v>208.5273768591799</v>
      </c>
    </row>
    <row r="21" spans="7:34" x14ac:dyDescent="0.35">
      <c r="G21">
        <f t="shared" si="0"/>
        <v>-98780.976000000024</v>
      </c>
      <c r="H21">
        <f t="shared" si="1"/>
        <v>-111944.30399999954</v>
      </c>
      <c r="I21" s="15">
        <f t="shared" si="2"/>
        <v>149.29570796763346</v>
      </c>
      <c r="J21" t="s">
        <v>11</v>
      </c>
      <c r="K21" s="1">
        <v>862585.13</v>
      </c>
      <c r="L21" s="2">
        <v>4256525.6239999998</v>
      </c>
      <c r="M21" s="5">
        <v>338476.34</v>
      </c>
      <c r="N21" s="2">
        <v>4249981.72</v>
      </c>
      <c r="S21" s="23" t="s">
        <v>17</v>
      </c>
      <c r="T21" s="21">
        <v>225.08341041468321</v>
      </c>
    </row>
    <row r="22" spans="7:34" x14ac:dyDescent="0.35">
      <c r="G22">
        <f t="shared" si="0"/>
        <v>-68960.656000000017</v>
      </c>
      <c r="H22">
        <f t="shared" si="1"/>
        <v>68307.046000000089</v>
      </c>
      <c r="I22" s="15">
        <f t="shared" si="2"/>
        <v>97.064023248557277</v>
      </c>
      <c r="J22" t="s">
        <v>8</v>
      </c>
      <c r="K22" s="1">
        <v>844314.20900000003</v>
      </c>
      <c r="L22" s="2">
        <v>4074527.99</v>
      </c>
      <c r="M22" s="5">
        <v>308656.02</v>
      </c>
      <c r="N22" s="2">
        <v>4069730.37</v>
      </c>
      <c r="S22" s="23" t="s">
        <v>20</v>
      </c>
      <c r="T22" s="21">
        <v>268.52201838162728</v>
      </c>
    </row>
    <row r="23" spans="7:34" x14ac:dyDescent="0.35">
      <c r="G23">
        <f t="shared" si="0"/>
        <v>5407.2710000000079</v>
      </c>
      <c r="H23">
        <f t="shared" si="1"/>
        <v>-6649.1729999999516</v>
      </c>
      <c r="I23" s="15">
        <f t="shared" si="2"/>
        <v>8.5703022847137351</v>
      </c>
      <c r="J23" t="s">
        <v>64</v>
      </c>
      <c r="K23" s="1">
        <v>765322.24100000004</v>
      </c>
      <c r="L23" s="2">
        <v>4144674.182</v>
      </c>
      <c r="M23" s="5">
        <v>234288.09299999999</v>
      </c>
      <c r="N23" s="2">
        <v>4144686.5890000002</v>
      </c>
      <c r="S23" s="23" t="s">
        <v>21</v>
      </c>
      <c r="T23" s="21">
        <v>273.22487093268268</v>
      </c>
    </row>
    <row r="24" spans="7:34" x14ac:dyDescent="0.35">
      <c r="G24">
        <f t="shared" si="0"/>
        <v>27139.40400000001</v>
      </c>
      <c r="H24">
        <f t="shared" si="1"/>
        <v>90319.82600000035</v>
      </c>
      <c r="I24" s="15">
        <f t="shared" si="2"/>
        <v>94.3091629596274</v>
      </c>
      <c r="J24" t="s">
        <v>2</v>
      </c>
      <c r="K24" s="1">
        <v>749741.84</v>
      </c>
      <c r="L24" s="2">
        <v>4046541.39</v>
      </c>
      <c r="M24" s="5">
        <v>212555.96</v>
      </c>
      <c r="N24" s="2">
        <v>4047717.59</v>
      </c>
      <c r="S24" s="23" t="s">
        <v>19</v>
      </c>
      <c r="T24" s="21">
        <v>301.01151468492196</v>
      </c>
    </row>
    <row r="25" spans="7:34" x14ac:dyDescent="0.35">
      <c r="G25">
        <f t="shared" si="0"/>
        <v>-191473.18599999999</v>
      </c>
      <c r="H25">
        <f t="shared" si="1"/>
        <v>-44517.363999999594</v>
      </c>
      <c r="I25" s="15">
        <f t="shared" si="2"/>
        <v>196.58020412671021</v>
      </c>
      <c r="J25" t="s">
        <v>15</v>
      </c>
      <c r="K25" s="1">
        <v>959626.96699999995</v>
      </c>
      <c r="L25" s="2">
        <v>4195112.1090000002</v>
      </c>
      <c r="M25" s="5">
        <v>431168.55</v>
      </c>
      <c r="N25" s="2">
        <v>4182554.78</v>
      </c>
      <c r="S25" s="23" t="s">
        <v>18</v>
      </c>
      <c r="T25" s="21">
        <v>315.56591851338698</v>
      </c>
    </row>
    <row r="26" spans="7:34" ht="21.75" thickBot="1" x14ac:dyDescent="0.4">
      <c r="G26">
        <f t="shared" si="0"/>
        <v>-259211.70600000001</v>
      </c>
      <c r="H26">
        <f t="shared" si="1"/>
        <v>-86377.783999999985</v>
      </c>
      <c r="I26" s="15">
        <f t="shared" si="2"/>
        <v>273.22487093268268</v>
      </c>
      <c r="J26" t="s">
        <v>21</v>
      </c>
      <c r="K26" s="3">
        <v>1024716.429</v>
      </c>
      <c r="L26" s="4">
        <v>4241392.6670000004</v>
      </c>
      <c r="M26" s="6">
        <v>498907.07</v>
      </c>
      <c r="N26" s="4">
        <v>4224415.2</v>
      </c>
      <c r="S26" s="24" t="s">
        <v>22</v>
      </c>
      <c r="T26" s="25">
        <v>353.93947797397396</v>
      </c>
    </row>
    <row r="27" spans="7:34" x14ac:dyDescent="0.35">
      <c r="S27" s="18" t="s">
        <v>31</v>
      </c>
      <c r="T27" s="19">
        <v>8.5703022847137351</v>
      </c>
      <c r="V27">
        <f>INT(600+GETPIVOTDATA("Distancia",$S$4)*60)</f>
        <v>1114</v>
      </c>
    </row>
  </sheetData>
  <mergeCells count="10">
    <mergeCell ref="W17:AH17"/>
    <mergeCell ref="B1:AH1"/>
    <mergeCell ref="M4:N4"/>
    <mergeCell ref="K4:L4"/>
    <mergeCell ref="W3:X3"/>
    <mergeCell ref="AA3:AB3"/>
    <mergeCell ref="W11:X11"/>
    <mergeCell ref="AA11:AB11"/>
    <mergeCell ref="W8:AB8"/>
    <mergeCell ref="W9:AA9"/>
  </mergeCells>
  <dataValidations disablePrompts="1" count="1">
    <dataValidation type="list" allowBlank="1" showInputMessage="1" showErrorMessage="1" sqref="E5">
      <formula1>$Q$9:$Q$10</formula1>
    </dataValidation>
  </dataValidations>
  <pageMargins left="0.7" right="0.7" top="0.75" bottom="0.75" header="0.3" footer="0.3"/>
  <pageSetup paperSize="9" orientation="portrait" r:id="rId2"/>
  <drawing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INSTRUCCIONES</vt:lpstr>
      <vt:lpstr>DISTANCIAS RAP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TAO</dc:creator>
  <cp:lastModifiedBy>usuario</cp:lastModifiedBy>
  <dcterms:created xsi:type="dcterms:W3CDTF">2013-10-24T05:38:47Z</dcterms:created>
  <dcterms:modified xsi:type="dcterms:W3CDTF">2019-04-07T09:44:31Z</dcterms:modified>
</cp:coreProperties>
</file>